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identagent\1119\"/>
    </mc:Choice>
  </mc:AlternateContent>
  <xr:revisionPtr revIDLastSave="0" documentId="8_{AA460F99-07BE-41E0-ACDE-AF12CD48E2AA}" xr6:coauthVersionLast="45" xr6:coauthVersionMax="45" xr10:uidLastSave="{00000000-0000-0000-0000-000000000000}"/>
  <bookViews>
    <workbookView xWindow="-110" yWindow="-110" windowWidth="38620" windowHeight="21220" xr2:uid="{2C7582C7-8496-4E53-9C02-4C1DFDC2FD16}"/>
  </bookViews>
  <sheets>
    <sheet name="Sensitivity Analysis" sheetId="1" r:id="rId1"/>
    <sheet name="Sheet1" sheetId="5" r:id="rId2"/>
  </sheets>
  <definedNames>
    <definedName name="_xlnm.Print_Area" localSheetId="0">'Sensitivity Analysis'!$A$1:$H$49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F7" i="1"/>
  <c r="D7" i="1"/>
  <c r="B38" i="1" l="1"/>
  <c r="D37" i="1"/>
  <c r="F5" i="1" l="1"/>
  <c r="B40" i="1"/>
  <c r="B26" i="1"/>
  <c r="F8" i="1" l="1"/>
  <c r="F11" i="1" s="1"/>
  <c r="B41" i="1"/>
  <c r="B42" i="1" s="1"/>
  <c r="B27" i="1"/>
  <c r="B28" i="1" s="1"/>
  <c r="B30" i="1" s="1"/>
  <c r="B7" i="1"/>
  <c r="B17" i="1"/>
  <c r="B19" i="1" s="1"/>
  <c r="D16" i="1" l="1"/>
  <c r="D8" i="1"/>
  <c r="F25" i="1"/>
  <c r="F17" i="1"/>
  <c r="B21" i="1"/>
  <c r="B22" i="1" s="1"/>
  <c r="B31" i="1" s="1"/>
  <c r="D15" i="1"/>
  <c r="D9" i="1" l="1"/>
  <c r="F10" i="1" s="1"/>
  <c r="F12" i="1" s="1"/>
  <c r="D17" i="1"/>
  <c r="D19" i="1" s="1"/>
  <c r="D35" i="1" s="1"/>
  <c r="B44" i="1"/>
  <c r="B45" i="1" s="1"/>
  <c r="B36" i="1"/>
  <c r="F16" i="1" l="1"/>
  <c r="F18" i="1" s="1"/>
  <c r="F20" i="1" s="1"/>
  <c r="B46" i="1"/>
  <c r="D38" i="1"/>
  <c r="D44" i="1" s="1"/>
  <c r="F24" i="1" s="1"/>
  <c r="D46" i="1" l="1"/>
  <c r="D48" i="1" s="1"/>
  <c r="F26" i="1"/>
  <c r="F27" i="1" s="1"/>
  <c r="D45" i="1"/>
  <c r="F36" i="1" l="1"/>
  <c r="F39" i="1"/>
  <c r="H15" i="1" s="1"/>
  <c r="F42" i="1"/>
  <c r="F43" i="1" l="1"/>
  <c r="F44" i="1" s="1"/>
  <c r="H35" i="1"/>
  <c r="H44" i="1" s="1"/>
  <c r="H45" i="1" s="1"/>
  <c r="F45" i="1" l="1"/>
</calcChain>
</file>

<file path=xl/sharedStrings.xml><?xml version="1.0" encoding="utf-8"?>
<sst xmlns="http://schemas.openxmlformats.org/spreadsheetml/2006/main" count="107" uniqueCount="87">
  <si>
    <t>Income</t>
  </si>
  <si>
    <t>Expenses</t>
  </si>
  <si>
    <t>(1) As a RSP</t>
  </si>
  <si>
    <t>No. of Hour Per Week</t>
  </si>
  <si>
    <t>No. of Hour Per Month</t>
  </si>
  <si>
    <t>No. of Hour Per Year</t>
  </si>
  <si>
    <t xml:space="preserve">Hourly Rate </t>
  </si>
  <si>
    <t>No. of Hour Per Day</t>
  </si>
  <si>
    <t>No. of days</t>
  </si>
  <si>
    <t>Transport cost Per Trip</t>
  </si>
  <si>
    <t>Total Profit Per Year</t>
  </si>
  <si>
    <t>No. of Trips Per Month (2 Trips Per Day)</t>
  </si>
  <si>
    <t>Total Expenses Per Year (1)+(2)</t>
  </si>
  <si>
    <t>Total No. of Estates in Singapore</t>
  </si>
  <si>
    <t>Profit Margin (%)</t>
  </si>
  <si>
    <t>No. of Franchisees required in Singapore</t>
  </si>
  <si>
    <t>Total Franchise Fee Per Year</t>
  </si>
  <si>
    <t>Franchise Fee Per Franchisee Per Year</t>
  </si>
  <si>
    <t>(2) Franchise Income</t>
  </si>
  <si>
    <t>Total System (IT) Cost Per Year</t>
  </si>
  <si>
    <t>(1) Marketing Cost</t>
  </si>
  <si>
    <t>Total Profit Per RSP Per Year</t>
  </si>
  <si>
    <t>Average Profit Per Month</t>
  </si>
  <si>
    <t>Total Commission Earned Per Customer Per Year</t>
  </si>
  <si>
    <t>Total Value Ordered Per Customer Per Year</t>
  </si>
  <si>
    <t xml:space="preserve">Total Value Ordered Per Customer Per Year </t>
  </si>
  <si>
    <t>Total Value Ordered Per Estate Per Year</t>
  </si>
  <si>
    <t>Total Value Ordered Per Franchisee Per Year</t>
  </si>
  <si>
    <t>Total Value Ordered Per Year (in all Estates)</t>
  </si>
  <si>
    <t xml:space="preserve">Total Income (1) + (2) </t>
  </si>
  <si>
    <t>Total Expenses (1) + (2) + (3)</t>
  </si>
  <si>
    <t>Total Profit on Total Value Ordered Per Year</t>
  </si>
  <si>
    <t>Average Profit Per Partner Per Month</t>
  </si>
  <si>
    <t xml:space="preserve">Assumed No. of Partners Per Franchisee </t>
  </si>
  <si>
    <t>Total Expenses</t>
  </si>
  <si>
    <t>(3) Admin Cost for Franchise Team</t>
  </si>
  <si>
    <t>Total Admin Cost for Franchise Team</t>
  </si>
  <si>
    <t>(2) As a Part-timer (in nearest Franchisee Store)</t>
  </si>
  <si>
    <t>(2) Transport Cost</t>
  </si>
  <si>
    <t>(1) RSP Advertising Cost</t>
  </si>
  <si>
    <t>Advertising Cost as a RSP in the home estate Per Year</t>
  </si>
  <si>
    <t>Advertising Rate as a % of Total Income</t>
  </si>
  <si>
    <t>Transport cost Per month</t>
  </si>
  <si>
    <t>Transport cost Per Year</t>
  </si>
  <si>
    <t>Total Part-timer Income Per Year</t>
  </si>
  <si>
    <t>Total Expenses Per Year (1) + (2)</t>
  </si>
  <si>
    <t>Total Profit Per Franchisee Per Year</t>
  </si>
  <si>
    <t>Total Income Per Yer (1) + (2)</t>
  </si>
  <si>
    <t xml:space="preserve">Customer Base </t>
  </si>
  <si>
    <t>Customer Base</t>
  </si>
  <si>
    <t>(1) No. of Franchisees</t>
  </si>
  <si>
    <t>(2) No. of Customers</t>
  </si>
  <si>
    <t>Total No. of Franchisees</t>
  </si>
  <si>
    <t>Total No. of Customers (all estates) Per Year</t>
  </si>
  <si>
    <t>(1) Value Ordered Per Year</t>
  </si>
  <si>
    <t>Franchise Fee as a % of Total Profit Per Franchisee</t>
  </si>
  <si>
    <t>Franchisee Fee Per Year</t>
  </si>
  <si>
    <t xml:space="preserve">(2) Franchise Fee </t>
  </si>
  <si>
    <t>Problem Solver (Tech company)</t>
  </si>
  <si>
    <t>RSP (Marketing Executive)</t>
  </si>
  <si>
    <t>Franchiser (Corporate RSP)</t>
  </si>
  <si>
    <t>% of Customer Coverage Per Estate Per Year</t>
  </si>
  <si>
    <t>No. of Order Per Customer Per Year</t>
  </si>
  <si>
    <t>Average Value Per Order</t>
  </si>
  <si>
    <t>Average No. of  Order Per Customer Per Month</t>
  </si>
  <si>
    <t>Commission Earned (%) On Total Value Ordered Per Customer Per Year</t>
  </si>
  <si>
    <t>Total Commission Earned For All Customers Per Year</t>
  </si>
  <si>
    <t>Total No. of Customers Per Franchisee Per Year</t>
  </si>
  <si>
    <t>All Expenses (exclude Franchise fee)</t>
  </si>
  <si>
    <t>(1) All Expenses (exclude Franchise Fee) (% of Total Income)</t>
  </si>
  <si>
    <t>Total Income (Value Ordered) Per Franchisee Per Year</t>
  </si>
  <si>
    <t>Total Marketing Cost Per Year</t>
  </si>
  <si>
    <t>% of Total Income</t>
  </si>
  <si>
    <t>Franchise IT System (specific to each Franchiser)</t>
  </si>
  <si>
    <t>(2) Franchise IT System Cost</t>
  </si>
  <si>
    <t>No. of Customers Per Estate Per Year</t>
  </si>
  <si>
    <t>Franchisee (neighbourhood store)</t>
  </si>
  <si>
    <t>Total No. of Estates in Singapore *</t>
  </si>
  <si>
    <t>Average No. of Units Per Estate*</t>
  </si>
  <si>
    <t>* As per definition of the EstateEconomy™ Business Model as mentioned in the book "Why Aren't You Having Afternoon Naps?" authored by David Lim the founder.</t>
  </si>
  <si>
    <t>Total No. of Supporting Estate Per Franchisee</t>
  </si>
  <si>
    <t>Ratio of Supporting Estates/RSP (nearby)  to One Franchisee</t>
  </si>
  <si>
    <t>Total No. of Supporting Estate/RSP Per Franchisee</t>
  </si>
  <si>
    <t>Total No. of Customers (all Supporting Estate/RSP) Per Franchisee Per Year</t>
  </si>
  <si>
    <t>EstateEconomy™ Franchise Model - DRAFT Sensitivity Analysis</t>
  </si>
  <si>
    <t>Gross Profit Margin(%)</t>
  </si>
  <si>
    <t>(As the type of service/product is unique to every Franchiser, please key in your OWN FIGURES to see the impact on the financials for all parties)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</si>
</sst>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??_-;_-@_-"/>
    <numFmt numFmtId="168" formatCode="_-&quot;$&quot;* #,##0_-;\-&quot;$&quot;* #,##0_-;_-&quot;$&quot;* &quot;-&quot;??_-;_-@_-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2" xfId="0" applyFont="1" applyFill="1" applyBorder="1"/>
    <xf numFmtId="0" fontId="0" fillId="2" borderId="3" xfId="0" applyFill="1" applyBorder="1"/>
    <xf numFmtId="0" fontId="0" fillId="2" borderId="2" xfId="0" applyFill="1" applyBorder="1"/>
    <xf numFmtId="0" fontId="5" fillId="0" borderId="0" xfId="0" applyFont="1"/>
    <xf numFmtId="0" fontId="2" fillId="2" borderId="9" xfId="0" applyFont="1" applyFill="1" applyBorder="1"/>
    <xf numFmtId="9" fontId="7" fillId="2" borderId="4" xfId="0" applyNumberFormat="1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0" fillId="0" borderId="0" xfId="0" applyBorder="1"/>
    <xf numFmtId="0" fontId="0" fillId="0" borderId="0" xfId="0" applyFill="1" applyBorder="1"/>
    <xf numFmtId="0" fontId="0" fillId="4" borderId="2" xfId="0" applyFill="1" applyBorder="1"/>
    <xf numFmtId="0" fontId="0" fillId="2" borderId="2" xfId="0" applyFont="1" applyFill="1" applyBorder="1"/>
    <xf numFmtId="168" fontId="0" fillId="2" borderId="3" xfId="2" applyNumberFormat="1" applyFont="1" applyFill="1" applyBorder="1"/>
    <xf numFmtId="168" fontId="7" fillId="2" borderId="4" xfId="2" applyNumberFormat="1" applyFont="1" applyFill="1" applyBorder="1"/>
    <xf numFmtId="168" fontId="2" fillId="2" borderId="1" xfId="2" applyNumberFormat="1" applyFont="1" applyFill="1" applyBorder="1"/>
    <xf numFmtId="0" fontId="4" fillId="4" borderId="2" xfId="0" applyFont="1" applyFill="1" applyBorder="1"/>
    <xf numFmtId="0" fontId="2" fillId="2" borderId="2" xfId="0" applyFont="1" applyFill="1" applyBorder="1"/>
    <xf numFmtId="168" fontId="2" fillId="2" borderId="3" xfId="2" applyNumberFormat="1" applyFont="1" applyFill="1" applyBorder="1"/>
    <xf numFmtId="0" fontId="0" fillId="3" borderId="3" xfId="0" applyFill="1" applyBorder="1"/>
    <xf numFmtId="167" fontId="0" fillId="3" borderId="3" xfId="1" applyNumberFormat="1" applyFont="1" applyFill="1" applyBorder="1"/>
    <xf numFmtId="10" fontId="0" fillId="3" borderId="3" xfId="3" applyNumberFormat="1" applyFont="1" applyFill="1" applyBorder="1"/>
    <xf numFmtId="168" fontId="0" fillId="3" borderId="3" xfId="2" applyNumberFormat="1" applyFont="1" applyFill="1" applyBorder="1"/>
    <xf numFmtId="1" fontId="0" fillId="3" borderId="3" xfId="0" applyNumberFormat="1" applyFill="1" applyBorder="1"/>
    <xf numFmtId="168" fontId="0" fillId="3" borderId="3" xfId="0" applyNumberFormat="1" applyFill="1" applyBorder="1"/>
    <xf numFmtId="168" fontId="2" fillId="3" borderId="3" xfId="0" applyNumberFormat="1" applyFont="1" applyFill="1" applyBorder="1"/>
    <xf numFmtId="0" fontId="4" fillId="2" borderId="2" xfId="0" applyFont="1" applyFill="1" applyBorder="1"/>
    <xf numFmtId="0" fontId="5" fillId="2" borderId="3" xfId="0" applyFont="1" applyFill="1" applyBorder="1"/>
    <xf numFmtId="168" fontId="5" fillId="2" borderId="3" xfId="2" applyNumberFormat="1" applyFont="1" applyFill="1" applyBorder="1"/>
    <xf numFmtId="9" fontId="0" fillId="3" borderId="3" xfId="3" applyFont="1" applyFill="1" applyBorder="1"/>
    <xf numFmtId="168" fontId="2" fillId="3" borderId="10" xfId="0" applyNumberFormat="1" applyFont="1" applyFill="1" applyBorder="1"/>
    <xf numFmtId="0" fontId="0" fillId="2" borderId="9" xfId="0" applyFill="1" applyBorder="1"/>
    <xf numFmtId="0" fontId="4" fillId="5" borderId="2" xfId="0" applyFont="1" applyFill="1" applyBorder="1"/>
    <xf numFmtId="0" fontId="0" fillId="5" borderId="2" xfId="0" applyFill="1" applyBorder="1"/>
    <xf numFmtId="0" fontId="2" fillId="5" borderId="2" xfId="0" applyFont="1" applyFill="1" applyBorder="1"/>
    <xf numFmtId="0" fontId="3" fillId="5" borderId="2" xfId="0" applyFont="1" applyFill="1" applyBorder="1"/>
    <xf numFmtId="0" fontId="8" fillId="5" borderId="9" xfId="0" applyFont="1" applyFill="1" applyBorder="1" applyAlignment="1">
      <alignment horizontal="left"/>
    </xf>
    <xf numFmtId="0" fontId="0" fillId="5" borderId="9" xfId="0" applyFill="1" applyBorder="1"/>
    <xf numFmtId="166" fontId="0" fillId="4" borderId="9" xfId="0" applyNumberFormat="1" applyFill="1" applyBorder="1"/>
    <xf numFmtId="9" fontId="0" fillId="3" borderId="10" xfId="3" applyFont="1" applyFill="1" applyBorder="1"/>
    <xf numFmtId="9" fontId="0" fillId="2" borderId="1" xfId="3" applyFont="1" applyFill="1" applyBorder="1"/>
    <xf numFmtId="164" fontId="0" fillId="2" borderId="1" xfId="0" applyNumberFormat="1" applyFill="1" applyBorder="1"/>
    <xf numFmtId="168" fontId="8" fillId="5" borderId="1" xfId="2" applyNumberFormat="1" applyFont="1" applyFill="1" applyBorder="1" applyAlignment="1">
      <alignment horizontal="left"/>
    </xf>
    <xf numFmtId="9" fontId="0" fillId="5" borderId="1" xfId="3" applyFont="1" applyFill="1" applyBorder="1"/>
    <xf numFmtId="168" fontId="0" fillId="5" borderId="1" xfId="2" applyNumberFormat="1" applyFont="1" applyFill="1" applyBorder="1"/>
    <xf numFmtId="0" fontId="0" fillId="5" borderId="1" xfId="0" applyFill="1" applyBorder="1"/>
    <xf numFmtId="168" fontId="0" fillId="4" borderId="1" xfId="0" applyNumberFormat="1" applyFill="1" applyBorder="1"/>
    <xf numFmtId="9" fontId="0" fillId="4" borderId="1" xfId="3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0" fillId="3" borderId="12" xfId="0" applyFill="1" applyBorder="1"/>
    <xf numFmtId="168" fontId="0" fillId="2" borderId="12" xfId="2" applyNumberFormat="1" applyFont="1" applyFill="1" applyBorder="1"/>
    <xf numFmtId="0" fontId="0" fillId="4" borderId="11" xfId="0" applyFill="1" applyBorder="1"/>
    <xf numFmtId="169" fontId="0" fillId="2" borderId="3" xfId="3" applyNumberFormat="1" applyFont="1" applyFill="1" applyBorder="1"/>
    <xf numFmtId="0" fontId="5" fillId="5" borderId="3" xfId="0" applyFont="1" applyFill="1" applyBorder="1"/>
    <xf numFmtId="167" fontId="10" fillId="5" borderId="3" xfId="1" applyNumberFormat="1" applyFont="1" applyFill="1" applyBorder="1"/>
    <xf numFmtId="0" fontId="7" fillId="5" borderId="4" xfId="0" applyFont="1" applyFill="1" applyBorder="1"/>
    <xf numFmtId="167" fontId="0" fillId="5" borderId="3" xfId="1" applyNumberFormat="1" applyFont="1" applyFill="1" applyBorder="1"/>
    <xf numFmtId="0" fontId="0" fillId="5" borderId="3" xfId="0" applyFill="1" applyBorder="1"/>
    <xf numFmtId="0" fontId="0" fillId="5" borderId="12" xfId="0" applyFill="1" applyBorder="1"/>
    <xf numFmtId="168" fontId="0" fillId="5" borderId="3" xfId="2" applyNumberFormat="1" applyFont="1" applyFill="1" applyBorder="1"/>
    <xf numFmtId="168" fontId="2" fillId="5" borderId="3" xfId="2" applyNumberFormat="1" applyFont="1" applyFill="1" applyBorder="1"/>
    <xf numFmtId="9" fontId="7" fillId="5" borderId="4" xfId="0" applyNumberFormat="1" applyFont="1" applyFill="1" applyBorder="1"/>
    <xf numFmtId="168" fontId="0" fillId="5" borderId="3" xfId="0" applyNumberFormat="1" applyFill="1" applyBorder="1"/>
    <xf numFmtId="164" fontId="0" fillId="5" borderId="9" xfId="0" applyNumberFormat="1" applyFill="1" applyBorder="1"/>
    <xf numFmtId="9" fontId="7" fillId="3" borderId="4" xfId="3" applyFont="1" applyFill="1" applyBorder="1"/>
    <xf numFmtId="168" fontId="7" fillId="3" borderId="4" xfId="2" applyNumberFormat="1" applyFont="1" applyFill="1" applyBorder="1"/>
    <xf numFmtId="9" fontId="7" fillId="3" borderId="4" xfId="0" applyNumberFormat="1" applyFont="1" applyFill="1" applyBorder="1"/>
    <xf numFmtId="0" fontId="0" fillId="4" borderId="3" xfId="0" applyFill="1" applyBorder="1"/>
    <xf numFmtId="0" fontId="0" fillId="4" borderId="12" xfId="0" applyFill="1" applyBorder="1"/>
    <xf numFmtId="0" fontId="4" fillId="4" borderId="3" xfId="0" applyFont="1" applyFill="1" applyBorder="1"/>
    <xf numFmtId="168" fontId="0" fillId="4" borderId="3" xfId="0" applyNumberFormat="1" applyFill="1" applyBorder="1"/>
    <xf numFmtId="9" fontId="7" fillId="4" borderId="4" xfId="0" applyNumberFormat="1" applyFont="1" applyFill="1" applyBorder="1"/>
    <xf numFmtId="167" fontId="0" fillId="4" borderId="3" xfId="1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0" fontId="2" fillId="4" borderId="9" xfId="0" applyFont="1" applyFill="1" applyBorder="1"/>
    <xf numFmtId="0" fontId="0" fillId="0" borderId="0" xfId="0" quotePrefix="1"/>
    <xf numFmtId="0" fontId="4" fillId="3" borderId="0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0" fontId="0" fillId="3" borderId="13" xfId="0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0" fillId="3" borderId="10" xfId="0" applyFill="1" applyBorder="1"/>
    <xf numFmtId="0" fontId="0" fillId="3" borderId="0" xfId="0" applyFill="1"/>
    <xf numFmtId="0" fontId="9" fillId="2" borderId="6" xfId="0" applyFont="1" applyFill="1" applyBorder="1"/>
    <xf numFmtId="0" fontId="5" fillId="2" borderId="7" xfId="0" applyFont="1" applyFill="1" applyBorder="1"/>
    <xf numFmtId="0" fontId="9" fillId="5" borderId="6" xfId="0" applyFont="1" applyFill="1" applyBorder="1"/>
    <xf numFmtId="0" fontId="5" fillId="5" borderId="7" xfId="0" applyFont="1" applyFill="1" applyBorder="1"/>
    <xf numFmtId="0" fontId="9" fillId="3" borderId="8" xfId="0" applyFont="1" applyFill="1" applyBorder="1"/>
    <xf numFmtId="0" fontId="5" fillId="3" borderId="7" xfId="0" applyFont="1" applyFill="1" applyBorder="1"/>
    <xf numFmtId="0" fontId="4" fillId="4" borderId="6" xfId="0" applyFont="1" applyFill="1" applyBorder="1"/>
    <xf numFmtId="0" fontId="5" fillId="4" borderId="7" xfId="0" applyFont="1" applyFill="1" applyBorder="1"/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3CFB6-9062-47BB-96A5-CD8F94A8DF98}">
  <dimension ref="A1:H50"/>
  <sheetViews>
    <sheetView tabSelected="1" zoomScaleNormal="100" workbookViewId="0">
      <selection activeCell="I11" sqref="I11"/>
    </sheetView>
  </sheetViews>
  <sheetFormatPr defaultRowHeight="14.5" x14ac:dyDescent="0.35"/>
  <cols>
    <col min="1" max="1" width="72.54296875" customWidth="1"/>
    <col min="2" max="2" width="13.7265625" customWidth="1"/>
    <col min="3" max="3" width="71.453125" customWidth="1"/>
    <col min="4" max="4" width="17.453125" customWidth="1"/>
    <col min="5" max="5" width="61" customWidth="1"/>
    <col min="6" max="6" width="22" customWidth="1"/>
    <col min="7" max="7" width="54.54296875" customWidth="1"/>
    <col min="8" max="8" width="14.81640625" customWidth="1"/>
    <col min="10" max="10" width="14.26953125" customWidth="1"/>
  </cols>
  <sheetData>
    <row r="1" spans="1:8" ht="29.25" customHeight="1" x14ac:dyDescent="0.7">
      <c r="A1" s="95" t="s">
        <v>84</v>
      </c>
      <c r="B1" s="96"/>
      <c r="C1" s="96"/>
      <c r="D1" s="96"/>
      <c r="E1" s="96"/>
      <c r="F1" s="96"/>
      <c r="G1" s="96"/>
      <c r="H1" s="97"/>
    </row>
    <row r="2" spans="1:8" ht="22.5" customHeight="1" thickBot="1" x14ac:dyDescent="0.55000000000000004">
      <c r="A2" s="98" t="s">
        <v>86</v>
      </c>
      <c r="B2" s="99"/>
      <c r="C2" s="99"/>
      <c r="D2" s="99"/>
      <c r="E2" s="99"/>
      <c r="F2" s="99"/>
      <c r="G2" s="99"/>
      <c r="H2" s="100"/>
    </row>
    <row r="3" spans="1:8" s="4" customFormat="1" ht="26.5" thickBot="1" x14ac:dyDescent="0.65">
      <c r="A3" s="87" t="s">
        <v>59</v>
      </c>
      <c r="B3" s="88"/>
      <c r="C3" s="89" t="s">
        <v>76</v>
      </c>
      <c r="D3" s="90"/>
      <c r="E3" s="91" t="s">
        <v>60</v>
      </c>
      <c r="F3" s="92"/>
      <c r="G3" s="93" t="s">
        <v>58</v>
      </c>
      <c r="H3" s="94"/>
    </row>
    <row r="4" spans="1:8" ht="23.5" x14ac:dyDescent="0.55000000000000004">
      <c r="A4" s="26" t="s">
        <v>48</v>
      </c>
      <c r="B4" s="27"/>
      <c r="C4" s="32" t="s">
        <v>49</v>
      </c>
      <c r="D4" s="55"/>
      <c r="E4" s="79" t="s">
        <v>49</v>
      </c>
      <c r="F4" s="19"/>
      <c r="G4" s="11"/>
      <c r="H4" s="69"/>
    </row>
    <row r="5" spans="1:8" x14ac:dyDescent="0.35">
      <c r="A5" s="12" t="s">
        <v>78</v>
      </c>
      <c r="B5" s="2">
        <v>500</v>
      </c>
      <c r="C5" s="33" t="s">
        <v>77</v>
      </c>
      <c r="D5" s="56">
        <v>5000</v>
      </c>
      <c r="E5" s="80" t="s">
        <v>13</v>
      </c>
      <c r="F5" s="20">
        <f>+D5</f>
        <v>5000</v>
      </c>
      <c r="G5" s="11"/>
      <c r="H5" s="69"/>
    </row>
    <row r="6" spans="1:8" x14ac:dyDescent="0.35">
      <c r="A6" s="3" t="s">
        <v>61</v>
      </c>
      <c r="B6" s="6">
        <v>0.15</v>
      </c>
      <c r="C6" s="33" t="s">
        <v>81</v>
      </c>
      <c r="D6" s="57">
        <v>15</v>
      </c>
      <c r="E6" s="81" t="s">
        <v>50</v>
      </c>
      <c r="F6" s="20"/>
      <c r="G6" s="11"/>
      <c r="H6" s="69"/>
    </row>
    <row r="7" spans="1:8" x14ac:dyDescent="0.35">
      <c r="A7" s="3" t="s">
        <v>75</v>
      </c>
      <c r="B7" s="2">
        <f>+B5*B6</f>
        <v>75</v>
      </c>
      <c r="C7" s="33" t="s">
        <v>82</v>
      </c>
      <c r="D7" s="59">
        <f>+D6</f>
        <v>15</v>
      </c>
      <c r="E7" s="86" t="s">
        <v>80</v>
      </c>
      <c r="F7" s="20">
        <f>+D7</f>
        <v>15</v>
      </c>
      <c r="G7" s="11"/>
      <c r="H7" s="69"/>
    </row>
    <row r="8" spans="1:8" x14ac:dyDescent="0.35">
      <c r="A8" s="3"/>
      <c r="B8" s="2"/>
      <c r="C8" s="33" t="s">
        <v>75</v>
      </c>
      <c r="D8" s="58">
        <f>+B7</f>
        <v>75</v>
      </c>
      <c r="E8" s="80" t="s">
        <v>52</v>
      </c>
      <c r="F8" s="20">
        <f>+F5/F7</f>
        <v>333.33333333333331</v>
      </c>
      <c r="G8" s="11"/>
      <c r="H8" s="69"/>
    </row>
    <row r="9" spans="1:8" x14ac:dyDescent="0.35">
      <c r="A9" s="3"/>
      <c r="B9" s="2"/>
      <c r="C9" s="33" t="s">
        <v>83</v>
      </c>
      <c r="D9" s="56">
        <f>+D7*D8</f>
        <v>1125</v>
      </c>
      <c r="E9" s="81" t="s">
        <v>51</v>
      </c>
      <c r="F9" s="20"/>
      <c r="G9" s="11"/>
      <c r="H9" s="69"/>
    </row>
    <row r="10" spans="1:8" x14ac:dyDescent="0.35">
      <c r="A10" s="3"/>
      <c r="B10" s="2"/>
      <c r="C10" s="33"/>
      <c r="D10" s="59"/>
      <c r="E10" s="80" t="s">
        <v>67</v>
      </c>
      <c r="F10" s="20">
        <f>+D9</f>
        <v>1125</v>
      </c>
      <c r="G10" s="11"/>
      <c r="H10" s="69"/>
    </row>
    <row r="11" spans="1:8" x14ac:dyDescent="0.35">
      <c r="A11" s="3"/>
      <c r="B11" s="2"/>
      <c r="C11" s="33"/>
      <c r="D11" s="59"/>
      <c r="E11" s="80" t="s">
        <v>52</v>
      </c>
      <c r="F11" s="20">
        <f>+F8</f>
        <v>333.33333333333331</v>
      </c>
      <c r="G11" s="11"/>
      <c r="H11" s="69"/>
    </row>
    <row r="12" spans="1:8" x14ac:dyDescent="0.35">
      <c r="A12" s="3"/>
      <c r="B12" s="2"/>
      <c r="C12" s="33"/>
      <c r="D12" s="59"/>
      <c r="E12" s="80" t="s">
        <v>53</v>
      </c>
      <c r="F12" s="20">
        <f>+F10*F11</f>
        <v>375000</v>
      </c>
      <c r="G12" s="11"/>
      <c r="H12" s="69"/>
    </row>
    <row r="13" spans="1:8" x14ac:dyDescent="0.35">
      <c r="A13" s="48"/>
      <c r="B13" s="49"/>
      <c r="C13" s="50"/>
      <c r="D13" s="60"/>
      <c r="E13" s="82"/>
      <c r="F13" s="51"/>
      <c r="G13" s="53"/>
      <c r="H13" s="70"/>
    </row>
    <row r="14" spans="1:8" ht="23.5" x14ac:dyDescent="0.55000000000000004">
      <c r="A14" s="26" t="s">
        <v>0</v>
      </c>
      <c r="B14" s="27"/>
      <c r="C14" s="32" t="s">
        <v>0</v>
      </c>
      <c r="D14" s="55"/>
      <c r="E14" s="79" t="s">
        <v>0</v>
      </c>
      <c r="F14" s="21"/>
      <c r="G14" s="16" t="s">
        <v>0</v>
      </c>
      <c r="H14" s="71"/>
    </row>
    <row r="15" spans="1:8" x14ac:dyDescent="0.35">
      <c r="A15" s="1" t="s">
        <v>2</v>
      </c>
      <c r="B15" s="2"/>
      <c r="C15" s="33" t="s">
        <v>25</v>
      </c>
      <c r="D15" s="58">
        <f>+B19</f>
        <v>1440</v>
      </c>
      <c r="E15" s="81" t="s">
        <v>54</v>
      </c>
      <c r="F15" s="21"/>
      <c r="G15" s="11" t="s">
        <v>73</v>
      </c>
      <c r="H15" s="72">
        <f>+F39</f>
        <v>786000</v>
      </c>
    </row>
    <row r="16" spans="1:8" x14ac:dyDescent="0.35">
      <c r="A16" s="3" t="s">
        <v>64</v>
      </c>
      <c r="B16" s="7">
        <v>3</v>
      </c>
      <c r="C16" s="33" t="s">
        <v>75</v>
      </c>
      <c r="D16" s="58">
        <f>+B7</f>
        <v>75</v>
      </c>
      <c r="E16" s="80" t="s">
        <v>27</v>
      </c>
      <c r="F16" s="22">
        <f>+D19</f>
        <v>1620000</v>
      </c>
      <c r="G16" s="11"/>
      <c r="H16" s="69"/>
    </row>
    <row r="17" spans="1:8" x14ac:dyDescent="0.35">
      <c r="A17" s="3" t="s">
        <v>62</v>
      </c>
      <c r="B17" s="2">
        <f>+B16*12</f>
        <v>36</v>
      </c>
      <c r="C17" s="33" t="s">
        <v>26</v>
      </c>
      <c r="D17" s="61">
        <f>+D15*D16</f>
        <v>108000</v>
      </c>
      <c r="E17" s="80" t="s">
        <v>15</v>
      </c>
      <c r="F17" s="23">
        <f>+F8</f>
        <v>333.33333333333331</v>
      </c>
      <c r="G17" s="11"/>
      <c r="H17" s="69"/>
    </row>
    <row r="18" spans="1:8" x14ac:dyDescent="0.35">
      <c r="A18" s="3" t="s">
        <v>63</v>
      </c>
      <c r="B18" s="14">
        <v>40</v>
      </c>
      <c r="C18" s="33" t="s">
        <v>80</v>
      </c>
      <c r="D18" s="59">
        <f>+D7</f>
        <v>15</v>
      </c>
      <c r="E18" s="80" t="s">
        <v>28</v>
      </c>
      <c r="F18" s="22">
        <f>+F16*F17</f>
        <v>540000000</v>
      </c>
      <c r="G18" s="11"/>
      <c r="H18" s="69"/>
    </row>
    <row r="19" spans="1:8" x14ac:dyDescent="0.35">
      <c r="A19" s="3" t="s">
        <v>24</v>
      </c>
      <c r="B19" s="13">
        <f>+B17*B18</f>
        <v>1440</v>
      </c>
      <c r="C19" s="34" t="s">
        <v>70</v>
      </c>
      <c r="D19" s="62">
        <f>+D17*D18</f>
        <v>1620000</v>
      </c>
      <c r="E19" s="80" t="s">
        <v>85</v>
      </c>
      <c r="F19" s="66">
        <v>0.03</v>
      </c>
      <c r="G19" s="11"/>
      <c r="H19" s="69"/>
    </row>
    <row r="20" spans="1:8" x14ac:dyDescent="0.35">
      <c r="A20" s="3" t="s">
        <v>65</v>
      </c>
      <c r="B20" s="6">
        <v>0.2</v>
      </c>
      <c r="C20" s="33"/>
      <c r="D20" s="59"/>
      <c r="E20" s="80" t="s">
        <v>31</v>
      </c>
      <c r="F20" s="22">
        <f>+F18*F19</f>
        <v>16200000</v>
      </c>
      <c r="G20" s="11"/>
      <c r="H20" s="69"/>
    </row>
    <row r="21" spans="1:8" x14ac:dyDescent="0.35">
      <c r="A21" s="3" t="s">
        <v>23</v>
      </c>
      <c r="B21" s="13">
        <f>+B19*B20</f>
        <v>288</v>
      </c>
      <c r="C21" s="33"/>
      <c r="D21" s="59"/>
      <c r="E21" s="80"/>
      <c r="F21" s="21"/>
      <c r="G21" s="11"/>
      <c r="H21" s="69"/>
    </row>
    <row r="22" spans="1:8" x14ac:dyDescent="0.35">
      <c r="A22" s="3" t="s">
        <v>66</v>
      </c>
      <c r="B22" s="13">
        <f>+B7*B21</f>
        <v>21600</v>
      </c>
      <c r="C22" s="33"/>
      <c r="D22" s="59"/>
      <c r="E22" s="81" t="s">
        <v>18</v>
      </c>
      <c r="F22" s="21"/>
      <c r="G22" s="11"/>
      <c r="H22" s="69"/>
    </row>
    <row r="23" spans="1:8" x14ac:dyDescent="0.35">
      <c r="A23" s="1" t="s">
        <v>37</v>
      </c>
      <c r="B23" s="2"/>
      <c r="C23" s="33"/>
      <c r="D23" s="59"/>
      <c r="E23" s="80" t="s">
        <v>17</v>
      </c>
      <c r="F23" s="67">
        <v>30000</v>
      </c>
      <c r="G23" s="11"/>
      <c r="H23" s="69"/>
    </row>
    <row r="24" spans="1:8" x14ac:dyDescent="0.35">
      <c r="A24" s="3" t="s">
        <v>7</v>
      </c>
      <c r="B24" s="7">
        <v>5</v>
      </c>
      <c r="C24" s="33"/>
      <c r="D24" s="59"/>
      <c r="E24" s="80" t="s">
        <v>55</v>
      </c>
      <c r="F24" s="29">
        <f>+F23/D44</f>
        <v>0.14084507042253522</v>
      </c>
      <c r="G24" s="11"/>
      <c r="H24" s="69"/>
    </row>
    <row r="25" spans="1:8" x14ac:dyDescent="0.35">
      <c r="A25" s="3" t="s">
        <v>8</v>
      </c>
      <c r="B25" s="8">
        <v>3</v>
      </c>
      <c r="C25" s="33"/>
      <c r="D25" s="59"/>
      <c r="E25" s="80" t="s">
        <v>52</v>
      </c>
      <c r="F25" s="23">
        <f>+F8</f>
        <v>333.33333333333331</v>
      </c>
      <c r="G25" s="11"/>
      <c r="H25" s="69"/>
    </row>
    <row r="26" spans="1:8" x14ac:dyDescent="0.35">
      <c r="A26" s="3" t="s">
        <v>3</v>
      </c>
      <c r="B26" s="2">
        <f>+B24*B25</f>
        <v>15</v>
      </c>
      <c r="C26" s="33"/>
      <c r="D26" s="59"/>
      <c r="E26" s="80" t="s">
        <v>16</v>
      </c>
      <c r="F26" s="22">
        <f>+F23*F25</f>
        <v>10000000</v>
      </c>
      <c r="G26" s="11"/>
      <c r="H26" s="69"/>
    </row>
    <row r="27" spans="1:8" x14ac:dyDescent="0.35">
      <c r="A27" s="3" t="s">
        <v>4</v>
      </c>
      <c r="B27" s="2">
        <f>+B26*4</f>
        <v>60</v>
      </c>
      <c r="C27" s="33"/>
      <c r="D27" s="59"/>
      <c r="E27" s="83" t="s">
        <v>29</v>
      </c>
      <c r="F27" s="25">
        <f>+F20+F26</f>
        <v>26200000</v>
      </c>
      <c r="G27" s="11"/>
      <c r="H27" s="69"/>
    </row>
    <row r="28" spans="1:8" x14ac:dyDescent="0.35">
      <c r="A28" s="3" t="s">
        <v>5</v>
      </c>
      <c r="B28" s="2">
        <f>+B27*12</f>
        <v>720</v>
      </c>
      <c r="C28" s="33"/>
      <c r="D28" s="59"/>
      <c r="E28" s="80"/>
      <c r="F28" s="19"/>
      <c r="G28" s="11"/>
      <c r="H28" s="69"/>
    </row>
    <row r="29" spans="1:8" x14ac:dyDescent="0.35">
      <c r="A29" s="3" t="s">
        <v>6</v>
      </c>
      <c r="B29" s="14">
        <v>10</v>
      </c>
      <c r="C29" s="33"/>
      <c r="D29" s="59"/>
      <c r="E29" s="80"/>
      <c r="F29" s="19"/>
      <c r="G29" s="11"/>
      <c r="H29" s="69"/>
    </row>
    <row r="30" spans="1:8" x14ac:dyDescent="0.35">
      <c r="A30" s="3" t="s">
        <v>44</v>
      </c>
      <c r="B30" s="13">
        <f>+B28*B29</f>
        <v>7200</v>
      </c>
      <c r="C30" s="33"/>
      <c r="D30" s="59"/>
      <c r="E30" s="80"/>
      <c r="F30" s="19"/>
      <c r="G30" s="11"/>
      <c r="H30" s="69"/>
    </row>
    <row r="31" spans="1:8" x14ac:dyDescent="0.35">
      <c r="A31" s="17" t="s">
        <v>47</v>
      </c>
      <c r="B31" s="18">
        <f>+B22+B30</f>
        <v>28800</v>
      </c>
      <c r="C31" s="33"/>
      <c r="D31" s="59"/>
      <c r="E31" s="80"/>
      <c r="F31" s="19"/>
      <c r="G31" s="11"/>
      <c r="H31" s="69"/>
    </row>
    <row r="32" spans="1:8" x14ac:dyDescent="0.35">
      <c r="A32" s="48"/>
      <c r="B32" s="52"/>
      <c r="C32" s="50"/>
      <c r="D32" s="60"/>
      <c r="E32" s="82"/>
      <c r="F32" s="51"/>
      <c r="G32" s="53"/>
      <c r="H32" s="70"/>
    </row>
    <row r="33" spans="1:8" ht="23.5" x14ac:dyDescent="0.55000000000000004">
      <c r="A33" s="26" t="s">
        <v>1</v>
      </c>
      <c r="B33" s="28"/>
      <c r="C33" s="32" t="s">
        <v>1</v>
      </c>
      <c r="D33" s="55"/>
      <c r="E33" s="79" t="s">
        <v>1</v>
      </c>
      <c r="F33" s="19"/>
      <c r="G33" s="16" t="s">
        <v>1</v>
      </c>
      <c r="H33" s="69"/>
    </row>
    <row r="34" spans="1:8" x14ac:dyDescent="0.35">
      <c r="A34" s="1" t="s">
        <v>39</v>
      </c>
      <c r="B34" s="13"/>
      <c r="C34" s="35" t="s">
        <v>69</v>
      </c>
      <c r="D34" s="63">
        <v>0.85</v>
      </c>
      <c r="E34" s="81" t="s">
        <v>20</v>
      </c>
      <c r="F34" s="19"/>
      <c r="G34" s="11" t="s">
        <v>1</v>
      </c>
      <c r="H34" s="73">
        <v>0.5</v>
      </c>
    </row>
    <row r="35" spans="1:8" x14ac:dyDescent="0.35">
      <c r="A35" s="3" t="s">
        <v>40</v>
      </c>
      <c r="B35" s="13">
        <v>1200</v>
      </c>
      <c r="C35" s="33" t="s">
        <v>68</v>
      </c>
      <c r="D35" s="61">
        <f>+D19*D34</f>
        <v>1377000</v>
      </c>
      <c r="E35" s="80" t="s">
        <v>72</v>
      </c>
      <c r="F35" s="68">
        <v>0.1</v>
      </c>
      <c r="G35" s="11" t="s">
        <v>34</v>
      </c>
      <c r="H35" s="74">
        <f>+H15*H34</f>
        <v>393000</v>
      </c>
    </row>
    <row r="36" spans="1:8" x14ac:dyDescent="0.35">
      <c r="A36" s="3" t="s">
        <v>41</v>
      </c>
      <c r="B36" s="54">
        <f>+B35/B31</f>
        <v>4.1666666666666664E-2</v>
      </c>
      <c r="C36" s="35" t="s">
        <v>57</v>
      </c>
      <c r="D36" s="59"/>
      <c r="E36" s="80" t="s">
        <v>71</v>
      </c>
      <c r="F36" s="22">
        <f>+F27*F35</f>
        <v>2620000</v>
      </c>
      <c r="G36" s="11"/>
      <c r="H36" s="69"/>
    </row>
    <row r="37" spans="1:8" x14ac:dyDescent="0.35">
      <c r="A37" s="1" t="s">
        <v>38</v>
      </c>
      <c r="B37" s="2"/>
      <c r="C37" s="33" t="s">
        <v>56</v>
      </c>
      <c r="D37" s="64">
        <f>+F23</f>
        <v>30000</v>
      </c>
      <c r="E37" s="81" t="s">
        <v>74</v>
      </c>
      <c r="F37" s="19"/>
      <c r="G37" s="11"/>
      <c r="H37" s="69"/>
    </row>
    <row r="38" spans="1:8" x14ac:dyDescent="0.35">
      <c r="A38" s="3" t="s">
        <v>11</v>
      </c>
      <c r="B38" s="2">
        <f>+B25*2*4</f>
        <v>24</v>
      </c>
      <c r="C38" s="34" t="s">
        <v>45</v>
      </c>
      <c r="D38" s="62">
        <f>+D35+D37</f>
        <v>1407000</v>
      </c>
      <c r="E38" s="80" t="s">
        <v>72</v>
      </c>
      <c r="F38" s="68">
        <v>0.03</v>
      </c>
      <c r="G38" s="11"/>
      <c r="H38" s="69"/>
    </row>
    <row r="39" spans="1:8" x14ac:dyDescent="0.35">
      <c r="A39" s="3" t="s">
        <v>9</v>
      </c>
      <c r="B39" s="14">
        <v>3</v>
      </c>
      <c r="C39" s="33"/>
      <c r="D39" s="61"/>
      <c r="E39" s="80" t="s">
        <v>19</v>
      </c>
      <c r="F39" s="24">
        <f>+F38*F27</f>
        <v>786000</v>
      </c>
      <c r="G39" s="11"/>
      <c r="H39" s="69"/>
    </row>
    <row r="40" spans="1:8" x14ac:dyDescent="0.35">
      <c r="A40" s="3" t="s">
        <v>42</v>
      </c>
      <c r="B40" s="13">
        <f>+B38*B39</f>
        <v>72</v>
      </c>
      <c r="C40" s="33"/>
      <c r="D40" s="61"/>
      <c r="E40" s="81" t="s">
        <v>35</v>
      </c>
      <c r="F40" s="19"/>
      <c r="G40" s="11"/>
      <c r="H40" s="69"/>
    </row>
    <row r="41" spans="1:8" x14ac:dyDescent="0.35">
      <c r="A41" s="3" t="s">
        <v>43</v>
      </c>
      <c r="B41" s="13">
        <f>+B40*12</f>
        <v>864</v>
      </c>
      <c r="C41" s="33"/>
      <c r="D41" s="61"/>
      <c r="E41" s="80" t="s">
        <v>72</v>
      </c>
      <c r="F41" s="68">
        <v>0.1</v>
      </c>
      <c r="G41" s="11"/>
      <c r="H41" s="69"/>
    </row>
    <row r="42" spans="1:8" x14ac:dyDescent="0.35">
      <c r="A42" s="17" t="s">
        <v>12</v>
      </c>
      <c r="B42" s="18">
        <f>+B35+B41</f>
        <v>2064</v>
      </c>
      <c r="C42" s="33"/>
      <c r="D42" s="61"/>
      <c r="E42" s="80" t="s">
        <v>36</v>
      </c>
      <c r="F42" s="24">
        <f>+F41*F27</f>
        <v>2620000</v>
      </c>
      <c r="G42" s="11"/>
      <c r="H42" s="69"/>
    </row>
    <row r="43" spans="1:8" ht="15" thickBot="1" x14ac:dyDescent="0.4">
      <c r="A43" s="3"/>
      <c r="B43" s="2"/>
      <c r="C43" s="33"/>
      <c r="D43" s="59"/>
      <c r="E43" s="80" t="s">
        <v>30</v>
      </c>
      <c r="F43" s="24">
        <f>+F36+F39+F42</f>
        <v>6026000</v>
      </c>
      <c r="G43" s="75"/>
      <c r="H43" s="76"/>
    </row>
    <row r="44" spans="1:8" ht="15" thickBot="1" x14ac:dyDescent="0.4">
      <c r="A44" s="5" t="s">
        <v>21</v>
      </c>
      <c r="B44" s="15">
        <f>+B31-B42</f>
        <v>26736</v>
      </c>
      <c r="C44" s="36" t="s">
        <v>46</v>
      </c>
      <c r="D44" s="42">
        <f>+D19-D38</f>
        <v>213000</v>
      </c>
      <c r="E44" s="84" t="s">
        <v>10</v>
      </c>
      <c r="F44" s="30">
        <f>+F27-F43</f>
        <v>20174000</v>
      </c>
      <c r="G44" s="77" t="s">
        <v>10</v>
      </c>
      <c r="H44" s="46">
        <f>+H15-H35</f>
        <v>393000</v>
      </c>
    </row>
    <row r="45" spans="1:8" ht="15" thickBot="1" x14ac:dyDescent="0.4">
      <c r="A45" s="31" t="s">
        <v>14</v>
      </c>
      <c r="B45" s="40">
        <f>+B44/B31</f>
        <v>0.92833333333333334</v>
      </c>
      <c r="C45" s="65" t="s">
        <v>14</v>
      </c>
      <c r="D45" s="43">
        <f>+D44/D19</f>
        <v>0.13148148148148148</v>
      </c>
      <c r="E45" s="85" t="s">
        <v>14</v>
      </c>
      <c r="F45" s="39">
        <f>+F44/F18</f>
        <v>3.7359259259259259E-2</v>
      </c>
      <c r="G45" s="38" t="s">
        <v>14</v>
      </c>
      <c r="H45" s="47">
        <f>+H44/H15</f>
        <v>0.5</v>
      </c>
    </row>
    <row r="46" spans="1:8" ht="15" thickBot="1" x14ac:dyDescent="0.4">
      <c r="A46" s="31" t="s">
        <v>22</v>
      </c>
      <c r="B46" s="41">
        <f>+B44/12</f>
        <v>2228</v>
      </c>
      <c r="C46" s="37" t="s">
        <v>22</v>
      </c>
      <c r="D46" s="44">
        <f>+D44/12</f>
        <v>17750</v>
      </c>
      <c r="G46" s="9"/>
      <c r="H46" s="9"/>
    </row>
    <row r="47" spans="1:8" ht="15" thickBot="1" x14ac:dyDescent="0.4">
      <c r="C47" s="37" t="s">
        <v>33</v>
      </c>
      <c r="D47" s="45">
        <v>3</v>
      </c>
      <c r="G47" s="9"/>
      <c r="H47" s="9"/>
    </row>
    <row r="48" spans="1:8" ht="15" thickBot="1" x14ac:dyDescent="0.4">
      <c r="C48" s="37" t="s">
        <v>32</v>
      </c>
      <c r="D48" s="44">
        <f>+D46/D47</f>
        <v>5916.666666666667</v>
      </c>
      <c r="E48" s="10"/>
      <c r="F48" s="10"/>
      <c r="G48" s="9"/>
      <c r="H48" s="9"/>
    </row>
    <row r="49" spans="1:8" x14ac:dyDescent="0.35">
      <c r="C49" s="10"/>
      <c r="D49" s="10"/>
      <c r="E49" s="10"/>
      <c r="F49" s="10"/>
      <c r="G49" s="9"/>
      <c r="H49" s="9"/>
    </row>
    <row r="50" spans="1:8" x14ac:dyDescent="0.35">
      <c r="A50" s="78" t="s">
        <v>79</v>
      </c>
    </row>
  </sheetData>
  <mergeCells count="2">
    <mergeCell ref="A1:H1"/>
    <mergeCell ref="A2:H2"/>
  </mergeCells>
  <pageMargins left="0" right="0" top="0" bottom="0" header="0.31496062992125984" footer="0.31496062992125984"/>
  <pageSetup paperSize="9" scale="55" orientation="landscape" r:id="rId1"/>
  <ignoredErrors>
    <ignoredError sqref="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0DD1-4D1D-4B3B-949D-ABC1A405602B}">
  <dimension ref="A1"/>
  <sheetViews>
    <sheetView workbookViewId="0">
      <selection activeCell="G27" sqref="G27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Sensitivity Analysis</vt:lpstr>
      <vt:lpstr>Sheet1</vt:lpstr>
      <vt:lpstr>'Sensitivity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June 2019</dc:creator>
  <cp:lastModifiedBy>sm</cp:lastModifiedBy>
  <cp:lastPrinted>2019-08-30T15:25:28Z</cp:lastPrinted>
  <dcterms:created xsi:type="dcterms:W3CDTF">2019-08-30T04:40:38Z</dcterms:created>
  <dcterms:modified xsi:type="dcterms:W3CDTF">2019-11-12T05:32:50Z</dcterms:modified>
</cp:coreProperties>
</file>